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8_{A7636D8A-EBAD-C840-8A84-C11F4DA0E52B}" xr6:coauthVersionLast="45" xr6:coauthVersionMax="45" xr10:uidLastSave="{00000000-0000-0000-0000-000000000000}"/>
  <bookViews>
    <workbookView xWindow="0" yWindow="0" windowWidth="28800" windowHeight="180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5" i="1"/>
  <c r="I48" i="1"/>
  <c r="I49" i="1"/>
  <c r="I52" i="1"/>
  <c r="I53" i="1"/>
  <c r="I56" i="1"/>
  <c r="H78" i="1" s="1"/>
  <c r="D78" i="1"/>
  <c r="E78" i="1" s="1"/>
  <c r="H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63" i="1"/>
  <c r="C21" i="1"/>
  <c r="G42" i="1"/>
  <c r="I42" i="1" s="1"/>
  <c r="G43" i="1"/>
  <c r="G44" i="1"/>
  <c r="G45" i="1"/>
  <c r="G46" i="1"/>
  <c r="I46" i="1" s="1"/>
  <c r="G47" i="1"/>
  <c r="G48" i="1"/>
  <c r="G49" i="1"/>
  <c r="G50" i="1"/>
  <c r="I50" i="1" s="1"/>
  <c r="G51" i="1"/>
  <c r="G52" i="1"/>
  <c r="G53" i="1"/>
  <c r="G54" i="1"/>
  <c r="I54" i="1" s="1"/>
  <c r="G55" i="1"/>
  <c r="I55" i="1" s="1"/>
  <c r="H77" i="1" s="1"/>
  <c r="G41" i="1"/>
  <c r="B16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41" i="1"/>
  <c r="C22" i="1"/>
  <c r="C23" i="1"/>
  <c r="C24" i="1"/>
  <c r="C25" i="1"/>
  <c r="C26" i="1"/>
  <c r="C27" i="1"/>
  <c r="C28" i="1"/>
  <c r="C29" i="1"/>
  <c r="C31" i="1"/>
  <c r="C32" i="1"/>
  <c r="C33" i="1"/>
  <c r="C34" i="1"/>
  <c r="C35" i="1"/>
  <c r="C30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21" i="1"/>
  <c r="I51" i="1" l="1"/>
  <c r="H73" i="1" s="1"/>
  <c r="I47" i="1"/>
  <c r="H69" i="1" s="1"/>
  <c r="I43" i="1"/>
  <c r="H65" i="1" s="1"/>
  <c r="H72" i="1"/>
  <c r="H74" i="1"/>
  <c r="H70" i="1"/>
  <c r="H66" i="1"/>
  <c r="H71" i="1"/>
  <c r="H76" i="1"/>
  <c r="H68" i="1"/>
  <c r="H64" i="1"/>
  <c r="H75" i="1"/>
  <c r="H67" i="1"/>
  <c r="E29" i="1"/>
  <c r="E27" i="1"/>
  <c r="E23" i="1"/>
  <c r="E35" i="1"/>
  <c r="E31" i="1"/>
  <c r="E26" i="1"/>
  <c r="E22" i="1"/>
  <c r="E21" i="1"/>
  <c r="E25" i="1"/>
  <c r="E28" i="1"/>
  <c r="E24" i="1"/>
  <c r="E34" i="1"/>
  <c r="E33" i="1"/>
  <c r="E30" i="1"/>
  <c r="E32" i="1"/>
  <c r="H41" i="1" l="1"/>
  <c r="F62" i="1" s="1"/>
  <c r="C41" i="1"/>
  <c r="C62" i="1" s="1"/>
  <c r="J41" i="1" l="1"/>
  <c r="K41" i="1" s="1"/>
  <c r="H42" i="1" s="1"/>
  <c r="J42" i="1" s="1"/>
  <c r="I62" i="1"/>
  <c r="D41" i="1"/>
  <c r="G64" i="1" l="1"/>
  <c r="F64" i="1"/>
  <c r="D63" i="1"/>
  <c r="F63" i="1"/>
  <c r="G63" i="1"/>
  <c r="D42" i="1"/>
  <c r="D64" i="1" s="1"/>
  <c r="E64" i="1" s="1"/>
  <c r="K42" i="1"/>
  <c r="H43" i="1" s="1"/>
  <c r="J43" i="1" s="1"/>
  <c r="D55" i="1"/>
  <c r="D77" i="1" s="1"/>
  <c r="E77" i="1" s="1"/>
  <c r="D46" i="1"/>
  <c r="D68" i="1" s="1"/>
  <c r="E68" i="1" s="1"/>
  <c r="D50" i="1"/>
  <c r="D72" i="1" s="1"/>
  <c r="E72" i="1" s="1"/>
  <c r="D44" i="1"/>
  <c r="D66" i="1" s="1"/>
  <c r="E66" i="1" s="1"/>
  <c r="D54" i="1"/>
  <c r="D76" i="1" s="1"/>
  <c r="E76" i="1" s="1"/>
  <c r="D49" i="1"/>
  <c r="D71" i="1" s="1"/>
  <c r="E71" i="1" s="1"/>
  <c r="D52" i="1"/>
  <c r="D74" i="1" s="1"/>
  <c r="E74" i="1" s="1"/>
  <c r="D43" i="1"/>
  <c r="D65" i="1" s="1"/>
  <c r="E65" i="1" s="1"/>
  <c r="D47" i="1"/>
  <c r="D69" i="1" s="1"/>
  <c r="E69" i="1" s="1"/>
  <c r="D51" i="1"/>
  <c r="D73" i="1" s="1"/>
  <c r="E73" i="1" s="1"/>
  <c r="D53" i="1"/>
  <c r="D75" i="1" s="1"/>
  <c r="E75" i="1" s="1"/>
  <c r="D48" i="1"/>
  <c r="D70" i="1" s="1"/>
  <c r="E70" i="1" s="1"/>
  <c r="D45" i="1"/>
  <c r="D67" i="1" s="1"/>
  <c r="E67" i="1" s="1"/>
  <c r="E41" i="1"/>
  <c r="C42" i="1" s="1"/>
  <c r="E63" i="1" l="1"/>
  <c r="I63" i="1" s="1"/>
  <c r="I64" i="1"/>
  <c r="E42" i="1"/>
  <c r="K43" i="1" l="1"/>
  <c r="H44" i="1" s="1"/>
  <c r="J44" i="1" s="1"/>
  <c r="G65" i="1"/>
  <c r="F65" i="1"/>
  <c r="C43" i="1"/>
  <c r="E43" i="1" s="1"/>
  <c r="C44" i="1" s="1"/>
  <c r="E44" i="1" s="1"/>
  <c r="C45" i="1" s="1"/>
  <c r="E45" i="1" s="1"/>
  <c r="I65" i="1" l="1"/>
  <c r="K44" i="1"/>
  <c r="H45" i="1" s="1"/>
  <c r="J45" i="1" s="1"/>
  <c r="G66" i="1"/>
  <c r="F66" i="1"/>
  <c r="C46" i="1"/>
  <c r="E46" i="1" s="1"/>
  <c r="I66" i="1" l="1"/>
  <c r="K45" i="1"/>
  <c r="H46" i="1" s="1"/>
  <c r="J46" i="1" s="1"/>
  <c r="G67" i="1"/>
  <c r="F67" i="1"/>
  <c r="C47" i="1"/>
  <c r="E47" i="1" s="1"/>
  <c r="C48" i="1" s="1"/>
  <c r="E48" i="1" s="1"/>
  <c r="C49" i="1" s="1"/>
  <c r="E49" i="1" s="1"/>
  <c r="C50" i="1" s="1"/>
  <c r="E50" i="1" s="1"/>
  <c r="C51" i="1" s="1"/>
  <c r="E51" i="1" s="1"/>
  <c r="C52" i="1" s="1"/>
  <c r="K46" i="1" l="1"/>
  <c r="H47" i="1" s="1"/>
  <c r="J47" i="1" s="1"/>
  <c r="G68" i="1"/>
  <c r="F68" i="1"/>
  <c r="I67" i="1"/>
  <c r="E52" i="1"/>
  <c r="C53" i="1" s="1"/>
  <c r="I68" i="1" l="1"/>
  <c r="K47" i="1"/>
  <c r="H48" i="1" s="1"/>
  <c r="J48" i="1" s="1"/>
  <c r="G69" i="1"/>
  <c r="F69" i="1"/>
  <c r="E53" i="1"/>
  <c r="C54" i="1" s="1"/>
  <c r="I69" i="1" l="1"/>
  <c r="K48" i="1"/>
  <c r="H49" i="1" s="1"/>
  <c r="J49" i="1" s="1"/>
  <c r="G70" i="1"/>
  <c r="F70" i="1"/>
  <c r="E54" i="1"/>
  <c r="C55" i="1" s="1"/>
  <c r="I70" i="1" l="1"/>
  <c r="K49" i="1"/>
  <c r="H50" i="1" s="1"/>
  <c r="J50" i="1" s="1"/>
  <c r="F71" i="1"/>
  <c r="G71" i="1"/>
  <c r="E55" i="1"/>
  <c r="I71" i="1" l="1"/>
  <c r="K50" i="1"/>
  <c r="H51" i="1" s="1"/>
  <c r="J51" i="1" s="1"/>
  <c r="F72" i="1"/>
  <c r="G72" i="1"/>
  <c r="I72" i="1" l="1"/>
  <c r="K51" i="1"/>
  <c r="H52" i="1" s="1"/>
  <c r="J52" i="1" s="1"/>
  <c r="G73" i="1"/>
  <c r="F73" i="1"/>
  <c r="I73" i="1" l="1"/>
  <c r="K52" i="1"/>
  <c r="H53" i="1" s="1"/>
  <c r="J53" i="1" s="1"/>
  <c r="K53" i="1" l="1"/>
  <c r="H54" i="1" s="1"/>
  <c r="J54" i="1" s="1"/>
  <c r="G75" i="1"/>
  <c r="F75" i="1"/>
  <c r="G74" i="1"/>
  <c r="F74" i="1"/>
  <c r="I75" i="1" l="1"/>
  <c r="I74" i="1"/>
  <c r="K54" i="1"/>
  <c r="H55" i="1" s="1"/>
  <c r="J55" i="1" s="1"/>
  <c r="G76" i="1"/>
  <c r="F76" i="1"/>
  <c r="I76" i="1" l="1"/>
  <c r="K55" i="1"/>
  <c r="H56" i="1" s="1"/>
  <c r="J56" i="1" s="1"/>
  <c r="G77" i="1"/>
  <c r="F77" i="1"/>
  <c r="I77" i="1" l="1"/>
  <c r="K56" i="1" l="1"/>
  <c r="G78" i="1"/>
  <c r="F78" i="1"/>
  <c r="I78" i="1" l="1"/>
</calcChain>
</file>

<file path=xl/sharedStrings.xml><?xml version="1.0" encoding="utf-8"?>
<sst xmlns="http://schemas.openxmlformats.org/spreadsheetml/2006/main" count="36" uniqueCount="31">
  <si>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</si>
  <si>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</si>
  <si>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</si>
  <si>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</si>
  <si>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</si>
  <si>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Financial lease verplichting</t>
  </si>
  <si>
    <t>rente</t>
  </si>
  <si>
    <t>Jaar</t>
  </si>
  <si>
    <t>discontering</t>
  </si>
  <si>
    <t>netto contante waarde</t>
  </si>
  <si>
    <t>aantal jaren (max 15)</t>
  </si>
  <si>
    <t>Betaling</t>
  </si>
  <si>
    <t>termijnbetaling (1* per jaar achteraf)</t>
  </si>
  <si>
    <t>Begin</t>
  </si>
  <si>
    <t>Afschrijving</t>
  </si>
  <si>
    <t>Afschrijvingspercentage</t>
  </si>
  <si>
    <t>Betaling (begin)</t>
  </si>
  <si>
    <t>Discontering</t>
  </si>
  <si>
    <t>Financial lease verplichting - Journaalposten</t>
  </si>
  <si>
    <t>Afschrijving actief (W&amp;V)</t>
  </si>
  <si>
    <t>Actief (B)</t>
  </si>
  <si>
    <t>Afschrijving actief (B)</t>
  </si>
  <si>
    <t>Leaseverplichting (B)</t>
  </si>
  <si>
    <t>Leasekosten (W&amp;V)</t>
  </si>
  <si>
    <t>Liquide middelen (B)</t>
  </si>
  <si>
    <t>Activa</t>
  </si>
  <si>
    <t>Passiva</t>
  </si>
  <si>
    <t>Controle</t>
  </si>
  <si>
    <t>0</t>
  </si>
  <si>
    <t>Algemeen</t>
  </si>
  <si>
    <t>Eind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</si>
</sst>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_);_(* \(#,##0\);_(* &quot;-&quot;??_);_(@_)"/>
    <numFmt numFmtId="167" formatCode="_(* #,##0.0000_);_(* \(#,##0.00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43" fontId="0" fillId="2" borderId="0" xfId="1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0" fillId="3" borderId="4" xfId="1" applyNumberFormat="1" applyFont="1" applyFill="1" applyBorder="1"/>
    <xf numFmtId="43" fontId="0" fillId="0" borderId="4" xfId="1" applyFont="1" applyFill="1" applyBorder="1"/>
    <xf numFmtId="165" fontId="0" fillId="2" borderId="4" xfId="1" applyNumberFormat="1" applyFont="1" applyFill="1" applyBorder="1"/>
    <xf numFmtId="165" fontId="0" fillId="2" borderId="0" xfId="0" applyNumberFormat="1" applyFill="1" applyBorder="1"/>
    <xf numFmtId="43" fontId="0" fillId="2" borderId="0" xfId="0" applyNumberFormat="1" applyFill="1" applyBorder="1"/>
    <xf numFmtId="167" fontId="0" fillId="2" borderId="0" xfId="0" applyNumberFormat="1" applyFill="1" applyBorder="1"/>
    <xf numFmtId="0" fontId="0" fillId="2" borderId="0" xfId="0" applyFill="1"/>
    <xf numFmtId="43" fontId="0" fillId="2" borderId="0" xfId="1" applyFont="1" applyFill="1"/>
    <xf numFmtId="165" fontId="0" fillId="3" borderId="4" xfId="1" applyNumberFormat="1" applyFont="1" applyFill="1" applyBorder="1"/>
    <xf numFmtId="165" fontId="0" fillId="2" borderId="4" xfId="0" applyNumberFormat="1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3" borderId="4" xfId="0" applyFill="1" applyBorder="1"/>
    <xf numFmtId="10" fontId="0" fillId="3" borderId="6" xfId="2" applyNumberFormat="1" applyFont="1" applyFill="1" applyBorder="1"/>
    <xf numFmtId="43" fontId="0" fillId="0" borderId="0" xfId="0" applyNumberFormat="1"/>
    <xf numFmtId="165" fontId="0" fillId="2" borderId="6" xfId="0" applyNumberFormat="1" applyFill="1" applyBorder="1"/>
    <xf numFmtId="43" fontId="0" fillId="2" borderId="7" xfId="0" applyNumberFormat="1" applyFill="1" applyBorder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0" borderId="0" xfId="0" applyFill="1" applyBorder="1"/>
    <xf numFmtId="0" fontId="3" fillId="0" borderId="0" xfId="0" applyFont="1" applyFill="1" applyBorder="1" applyAlignment="1"/>
    <xf numFmtId="43" fontId="0" fillId="2" borderId="5" xfId="1" applyFont="1" applyFill="1" applyBorder="1"/>
    <xf numFmtId="165" fontId="0" fillId="2" borderId="4" xfId="0" quotePrefix="1" applyNumberFormat="1" applyFill="1" applyBorder="1" applyAlignment="1">
      <alignment horizontal="right"/>
    </xf>
    <xf numFmtId="43" fontId="0" fillId="2" borderId="0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3" fontId="2" fillId="2" borderId="4" xfId="0" applyNumberFormat="1" applyFont="1" applyFill="1" applyBorder="1" applyAlignment="1">
      <alignment horizontal="center"/>
    </xf>
    <xf numFmtId="4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3" fontId="2" fillId="2" borderId="5" xfId="0" applyNumberFormat="1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1168400</xdr:colOff>
      <xdr:row>5</xdr:row>
      <xdr:rowOff>101600</xdr:rowOff>
    </xdr:to>
    <xdr:pic>
      <xdr:nvPicPr>
        <xdr:cNvPr id="2" name="Afbeelding 1" descr="Berekensite.nl"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T79"/>
  <sheetViews>
    <sheetView tabSelected="1" workbookViewId="0">
      <selection activeCell="I9" sqref="I9"/>
    </sheetView>
  </sheetViews>
  <sheetFormatPr baseColWidth="10" defaultRowHeight="16" x14ac:dyDescent="0.2"/>
  <cols>
    <col min="2" max="11" width="15.83203125" customWidth="1"/>
    <col min="12" max="12" width="11" bestFit="1" customWidth="1"/>
    <col min="13" max="13" width="11.5" bestFit="1" customWidth="1"/>
  </cols>
  <sheetData>
    <row r="2" spans="2:20" x14ac:dyDescent="0.2">
      <c r="B2" s="1"/>
      <c r="C2" s="2"/>
      <c r="D2" s="2"/>
      <c r="E2" s="2"/>
      <c r="F2" s="2"/>
      <c r="G2" s="3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3"/>
    </row>
    <row r="3" spans="2:20" x14ac:dyDescent="0.2">
      <c r="B3" s="4"/>
      <c r="C3" s="5"/>
      <c r="D3" s="5"/>
      <c r="E3" s="5"/>
      <c r="F3" s="5"/>
      <c r="G3" s="6"/>
      <c r="I3" s="4"/>
      <c r="J3" s="5" t="s">
        <v>1</v>
      </c>
      <c r="K3" s="5"/>
      <c r="L3" s="5"/>
      <c r="M3" s="5"/>
      <c r="N3" s="5"/>
      <c r="O3" s="5"/>
      <c r="P3" s="5"/>
      <c r="Q3" s="5"/>
      <c r="R3" s="5"/>
      <c r="S3" s="5"/>
      <c r="T3" s="6"/>
    </row>
    <row r="4" spans="2:20" x14ac:dyDescent="0.2">
      <c r="B4" s="4"/>
      <c r="C4" s="5"/>
      <c r="D4" s="5"/>
      <c r="E4" s="5"/>
      <c r="F4" s="5"/>
      <c r="G4" s="6"/>
      <c r="I4" s="4"/>
      <c r="J4" s="5" t="s">
        <v>0</v>
      </c>
      <c r="K4" s="5"/>
      <c r="L4" s="5"/>
      <c r="M4" s="5"/>
      <c r="N4" s="5"/>
      <c r="O4" s="5"/>
      <c r="P4" s="5"/>
      <c r="Q4" s="5"/>
      <c r="R4" s="5"/>
      <c r="S4" s="5"/>
      <c r="T4" s="6"/>
    </row>
    <row r="5" spans="2:20" x14ac:dyDescent="0.2">
      <c r="B5" s="4"/>
      <c r="C5" s="5"/>
      <c r="D5" s="5"/>
      <c r="E5" s="5"/>
      <c r="F5" s="5"/>
      <c r="G5" s="6"/>
      <c r="I5" s="4"/>
      <c r="J5" s="5" t="s">
        <v>2</v>
      </c>
      <c r="K5" s="5"/>
      <c r="L5" s="5"/>
      <c r="M5" s="5"/>
      <c r="N5" s="5"/>
      <c r="O5" s="5"/>
      <c r="P5" s="5"/>
      <c r="Q5" s="5"/>
      <c r="R5" s="5"/>
      <c r="S5" s="5"/>
      <c r="T5" s="6"/>
    </row>
    <row r="6" spans="2:20" x14ac:dyDescent="0.2">
      <c r="B6" s="7"/>
      <c r="C6" s="8"/>
      <c r="D6" s="8"/>
      <c r="E6" s="8"/>
      <c r="F6" s="8"/>
      <c r="G6" s="9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8" spans="2:20" x14ac:dyDescent="0.2">
      <c r="B8" s="12" t="s">
        <v>4</v>
      </c>
      <c r="C8" s="13"/>
      <c r="D8" s="13"/>
      <c r="E8" s="13"/>
      <c r="F8" s="13"/>
      <c r="G8" s="14"/>
    </row>
    <row r="9" spans="2:20" x14ac:dyDescent="0.2">
      <c r="B9" s="15" t="s">
        <v>3</v>
      </c>
      <c r="C9" s="16"/>
      <c r="D9" s="16"/>
      <c r="E9" s="16"/>
      <c r="F9" s="16"/>
      <c r="G9" s="17"/>
    </row>
    <row r="11" spans="2:20" s="10" customFormat="1" ht="26" x14ac:dyDescent="0.3">
      <c r="B11" s="18" t="s">
        <v>5</v>
      </c>
      <c r="C11" s="19"/>
      <c r="D11" s="19"/>
      <c r="E11" s="19"/>
      <c r="F11" s="19"/>
      <c r="G11" s="20"/>
    </row>
    <row r="12" spans="2:20" x14ac:dyDescent="0.2">
      <c r="B12" s="4"/>
      <c r="C12" s="5"/>
      <c r="D12" s="5"/>
      <c r="E12" s="5"/>
      <c r="F12" s="5"/>
      <c r="G12" s="6"/>
    </row>
    <row r="13" spans="2:20" x14ac:dyDescent="0.2">
      <c r="B13" s="21">
        <v>0.06</v>
      </c>
      <c r="C13" s="5" t="s">
        <v>6</v>
      </c>
      <c r="D13" s="5"/>
      <c r="E13" s="5"/>
      <c r="F13" s="11"/>
      <c r="G13" s="6"/>
    </row>
    <row r="14" spans="2:20" x14ac:dyDescent="0.2">
      <c r="B14" s="29">
        <v>25000</v>
      </c>
      <c r="C14" s="5" t="s">
        <v>12</v>
      </c>
      <c r="D14" s="5"/>
      <c r="E14" s="5"/>
      <c r="F14" s="11"/>
      <c r="G14" s="6"/>
    </row>
    <row r="15" spans="2:20" x14ac:dyDescent="0.2">
      <c r="B15" s="33">
        <v>10</v>
      </c>
      <c r="C15" s="5" t="s">
        <v>10</v>
      </c>
      <c r="D15" s="5"/>
      <c r="E15" s="5"/>
      <c r="F15" s="5"/>
      <c r="G15" s="6"/>
    </row>
    <row r="16" spans="2:20" x14ac:dyDescent="0.2">
      <c r="B16" s="34">
        <f>100%/B15</f>
        <v>0.1</v>
      </c>
      <c r="C16" s="8" t="s">
        <v>15</v>
      </c>
      <c r="D16" s="8"/>
      <c r="E16" s="8"/>
      <c r="F16" s="8"/>
      <c r="G16" s="9"/>
    </row>
    <row r="17" spans="2:7" hidden="1" x14ac:dyDescent="0.2"/>
    <row r="18" spans="2:7" ht="26" hidden="1" x14ac:dyDescent="0.3">
      <c r="B18" s="18" t="s">
        <v>29</v>
      </c>
      <c r="C18" s="19"/>
      <c r="D18" s="19"/>
      <c r="E18" s="19"/>
      <c r="F18" s="19"/>
      <c r="G18" s="20"/>
    </row>
    <row r="19" spans="2:7" hidden="1" x14ac:dyDescent="0.2">
      <c r="B19" s="4"/>
      <c r="C19" s="5"/>
      <c r="D19" s="5"/>
      <c r="E19" s="5"/>
      <c r="F19" s="5"/>
      <c r="G19" s="6"/>
    </row>
    <row r="20" spans="2:7" hidden="1" x14ac:dyDescent="0.2">
      <c r="B20" s="22" t="s">
        <v>7</v>
      </c>
      <c r="C20" s="27" t="s">
        <v>11</v>
      </c>
      <c r="D20" s="5" t="s">
        <v>8</v>
      </c>
      <c r="E20" s="5" t="s">
        <v>9</v>
      </c>
      <c r="F20" s="11"/>
      <c r="G20" s="6"/>
    </row>
    <row r="21" spans="2:7" hidden="1" x14ac:dyDescent="0.2">
      <c r="B21" s="23">
        <v>1</v>
      </c>
      <c r="C21" s="28">
        <f>IF($B21&lt;=$B$15,$B$14,0)</f>
        <v>25000</v>
      </c>
      <c r="D21" s="26">
        <f>1/(1+$B$13)^$B21</f>
        <v>0.94339622641509424</v>
      </c>
      <c r="E21" s="11">
        <f>C21*D21</f>
        <v>23584.905660377357</v>
      </c>
      <c r="F21" s="11"/>
      <c r="G21" s="6"/>
    </row>
    <row r="22" spans="2:7" hidden="1" x14ac:dyDescent="0.2">
      <c r="B22" s="23">
        <v>2</v>
      </c>
      <c r="C22" s="28">
        <f t="shared" ref="C22:C29" si="0">IF($B22&lt;=$B$15,$B$14,0)</f>
        <v>25000</v>
      </c>
      <c r="D22" s="26">
        <f t="shared" ref="D22:D35" si="1">1/(1+$B$13)^$B22</f>
        <v>0.88999644001423983</v>
      </c>
      <c r="E22" s="11">
        <f t="shared" ref="E22:E35" si="2">C22*D22</f>
        <v>22249.911000355994</v>
      </c>
      <c r="F22" s="11"/>
      <c r="G22" s="6"/>
    </row>
    <row r="23" spans="2:7" hidden="1" x14ac:dyDescent="0.2">
      <c r="B23" s="23">
        <v>3</v>
      </c>
      <c r="C23" s="28">
        <f t="shared" si="0"/>
        <v>25000</v>
      </c>
      <c r="D23" s="26">
        <f t="shared" si="1"/>
        <v>0.8396192830323016</v>
      </c>
      <c r="E23" s="11">
        <f t="shared" si="2"/>
        <v>20990.48207580754</v>
      </c>
      <c r="F23" s="11"/>
      <c r="G23" s="6"/>
    </row>
    <row r="24" spans="2:7" hidden="1" x14ac:dyDescent="0.2">
      <c r="B24" s="23">
        <v>4</v>
      </c>
      <c r="C24" s="28">
        <f t="shared" si="0"/>
        <v>25000</v>
      </c>
      <c r="D24" s="26">
        <f t="shared" si="1"/>
        <v>0.79209366323802044</v>
      </c>
      <c r="E24" s="11">
        <f t="shared" si="2"/>
        <v>19802.34158095051</v>
      </c>
      <c r="F24" s="11"/>
      <c r="G24" s="6"/>
    </row>
    <row r="25" spans="2:7" hidden="1" x14ac:dyDescent="0.2">
      <c r="B25" s="23">
        <v>5</v>
      </c>
      <c r="C25" s="28">
        <f t="shared" si="0"/>
        <v>25000</v>
      </c>
      <c r="D25" s="26">
        <f t="shared" si="1"/>
        <v>0.74725817286605689</v>
      </c>
      <c r="E25" s="11">
        <f t="shared" si="2"/>
        <v>18681.454321651421</v>
      </c>
      <c r="F25" s="11"/>
      <c r="G25" s="6"/>
    </row>
    <row r="26" spans="2:7" hidden="1" x14ac:dyDescent="0.2">
      <c r="B26" s="23">
        <v>6</v>
      </c>
      <c r="C26" s="28">
        <f t="shared" si="0"/>
        <v>25000</v>
      </c>
      <c r="D26" s="26">
        <f t="shared" si="1"/>
        <v>0.70496054043967626</v>
      </c>
      <c r="E26" s="11">
        <f t="shared" si="2"/>
        <v>17624.013510991907</v>
      </c>
      <c r="F26" s="11"/>
      <c r="G26" s="6"/>
    </row>
    <row r="27" spans="2:7" hidden="1" x14ac:dyDescent="0.2">
      <c r="B27" s="23">
        <v>7</v>
      </c>
      <c r="C27" s="28">
        <f t="shared" si="0"/>
        <v>25000</v>
      </c>
      <c r="D27" s="26">
        <f t="shared" si="1"/>
        <v>0.66505711362233599</v>
      </c>
      <c r="E27" s="11">
        <f t="shared" si="2"/>
        <v>16626.427840558401</v>
      </c>
      <c r="F27" s="11"/>
      <c r="G27" s="6"/>
    </row>
    <row r="28" spans="2:7" hidden="1" x14ac:dyDescent="0.2">
      <c r="B28" s="23">
        <v>8</v>
      </c>
      <c r="C28" s="28">
        <f t="shared" si="0"/>
        <v>25000</v>
      </c>
      <c r="D28" s="26">
        <f t="shared" si="1"/>
        <v>0.62741237134182648</v>
      </c>
      <c r="E28" s="11">
        <f t="shared" si="2"/>
        <v>15685.309283545663</v>
      </c>
      <c r="F28" s="11"/>
      <c r="G28" s="6"/>
    </row>
    <row r="29" spans="2:7" hidden="1" x14ac:dyDescent="0.2">
      <c r="B29" s="23">
        <v>9</v>
      </c>
      <c r="C29" s="28">
        <f t="shared" si="0"/>
        <v>25000</v>
      </c>
      <c r="D29" s="26">
        <f t="shared" si="1"/>
        <v>0.59189846353002495</v>
      </c>
      <c r="E29" s="11">
        <f t="shared" si="2"/>
        <v>14797.461588250624</v>
      </c>
      <c r="F29" s="11"/>
      <c r="G29" s="6"/>
    </row>
    <row r="30" spans="2:7" hidden="1" x14ac:dyDescent="0.2">
      <c r="B30" s="23">
        <v>10</v>
      </c>
      <c r="C30" s="28">
        <f>IF($B30&lt;=$B$15,$B$14,0)</f>
        <v>25000</v>
      </c>
      <c r="D30" s="26">
        <f t="shared" si="1"/>
        <v>0.55839477691511785</v>
      </c>
      <c r="E30" s="11">
        <f t="shared" si="2"/>
        <v>13959.869422877946</v>
      </c>
      <c r="F30" s="11"/>
      <c r="G30" s="6"/>
    </row>
    <row r="31" spans="2:7" hidden="1" x14ac:dyDescent="0.2">
      <c r="B31" s="23">
        <v>11</v>
      </c>
      <c r="C31" s="28">
        <f t="shared" ref="C31:C35" si="3">IF($B31&lt;=$B$15,$B$14,0)</f>
        <v>0</v>
      </c>
      <c r="D31" s="26">
        <f t="shared" si="1"/>
        <v>0.52678752539162055</v>
      </c>
      <c r="E31" s="11">
        <f t="shared" si="2"/>
        <v>0</v>
      </c>
      <c r="F31" s="11"/>
      <c r="G31" s="6"/>
    </row>
    <row r="32" spans="2:7" hidden="1" x14ac:dyDescent="0.2">
      <c r="B32" s="23">
        <v>12</v>
      </c>
      <c r="C32" s="28">
        <f t="shared" si="3"/>
        <v>0</v>
      </c>
      <c r="D32" s="26">
        <f t="shared" si="1"/>
        <v>0.4969693635770005</v>
      </c>
      <c r="E32" s="11">
        <f t="shared" si="2"/>
        <v>0</v>
      </c>
      <c r="F32" s="11"/>
      <c r="G32" s="6"/>
    </row>
    <row r="33" spans="2:14" hidden="1" x14ac:dyDescent="0.2">
      <c r="B33" s="23">
        <v>13</v>
      </c>
      <c r="C33" s="28">
        <f t="shared" si="3"/>
        <v>0</v>
      </c>
      <c r="D33" s="26">
        <f t="shared" si="1"/>
        <v>0.46883902224245327</v>
      </c>
      <c r="E33" s="11">
        <f t="shared" si="2"/>
        <v>0</v>
      </c>
      <c r="F33" s="11"/>
      <c r="G33" s="6"/>
    </row>
    <row r="34" spans="2:14" hidden="1" x14ac:dyDescent="0.2">
      <c r="B34" s="23">
        <v>14</v>
      </c>
      <c r="C34" s="28">
        <f t="shared" si="3"/>
        <v>0</v>
      </c>
      <c r="D34" s="26">
        <f t="shared" si="1"/>
        <v>0.44230096437967292</v>
      </c>
      <c r="E34" s="11">
        <f t="shared" si="2"/>
        <v>0</v>
      </c>
      <c r="F34" s="11"/>
      <c r="G34" s="6"/>
    </row>
    <row r="35" spans="2:14" hidden="1" x14ac:dyDescent="0.2">
      <c r="B35" s="23">
        <v>15</v>
      </c>
      <c r="C35" s="28">
        <f t="shared" si="3"/>
        <v>0</v>
      </c>
      <c r="D35" s="26">
        <f t="shared" si="1"/>
        <v>0.41726506073554037</v>
      </c>
      <c r="E35" s="11">
        <f t="shared" si="2"/>
        <v>0</v>
      </c>
      <c r="F35" s="11"/>
      <c r="G35" s="6"/>
    </row>
    <row r="36" spans="2:14" hidden="1" x14ac:dyDescent="0.2">
      <c r="B36" s="7"/>
      <c r="C36" s="8"/>
      <c r="D36" s="8"/>
      <c r="E36" s="8"/>
      <c r="F36" s="8"/>
      <c r="G36" s="9"/>
    </row>
    <row r="38" spans="2:14" ht="26" x14ac:dyDescent="0.3">
      <c r="B38" s="38" t="s">
        <v>25</v>
      </c>
      <c r="C38" s="39"/>
      <c r="D38" s="39"/>
      <c r="E38" s="39"/>
      <c r="F38" s="39"/>
      <c r="G38" s="39" t="s">
        <v>26</v>
      </c>
      <c r="H38" s="39"/>
      <c r="I38" s="39"/>
      <c r="J38" s="39"/>
      <c r="K38" s="40"/>
      <c r="L38" s="41"/>
      <c r="M38" s="41"/>
      <c r="N38" s="42"/>
    </row>
    <row r="39" spans="2:14" ht="16" customHeight="1" x14ac:dyDescent="0.3">
      <c r="B39" s="31"/>
      <c r="C39" s="32"/>
      <c r="D39" s="32"/>
      <c r="E39" s="32"/>
      <c r="F39" s="32"/>
      <c r="G39" s="5"/>
      <c r="H39" s="5"/>
      <c r="I39" s="5"/>
      <c r="J39" s="5"/>
      <c r="K39" s="6"/>
      <c r="L39" s="41"/>
      <c r="M39" s="41"/>
      <c r="N39" s="41"/>
    </row>
    <row r="40" spans="2:14" ht="16" customHeight="1" x14ac:dyDescent="0.3">
      <c r="B40" s="49" t="s">
        <v>7</v>
      </c>
      <c r="C40" s="50" t="s">
        <v>13</v>
      </c>
      <c r="D40" s="50" t="s">
        <v>14</v>
      </c>
      <c r="E40" s="50" t="s">
        <v>30</v>
      </c>
      <c r="F40" s="32"/>
      <c r="G40" s="51" t="s">
        <v>7</v>
      </c>
      <c r="H40" s="50" t="s">
        <v>13</v>
      </c>
      <c r="I40" s="50" t="s">
        <v>16</v>
      </c>
      <c r="J40" s="50" t="s">
        <v>17</v>
      </c>
      <c r="K40" s="52" t="s">
        <v>30</v>
      </c>
      <c r="L40" s="41"/>
      <c r="M40" s="41"/>
      <c r="N40" s="41"/>
    </row>
    <row r="41" spans="2:14" x14ac:dyDescent="0.2">
      <c r="B41" s="30">
        <f>B21</f>
        <v>1</v>
      </c>
      <c r="C41" s="25">
        <f>IF(SUM(E21:E35)&lt;0,0,SUM(E21:E35))</f>
        <v>184002.17628536734</v>
      </c>
      <c r="D41" s="25">
        <f>C41*$B$16</f>
        <v>18400.217628536735</v>
      </c>
      <c r="E41" s="25">
        <f>C41-D41</f>
        <v>165601.9586568306</v>
      </c>
      <c r="F41" s="5"/>
      <c r="G41" s="24">
        <f>B21</f>
        <v>1</v>
      </c>
      <c r="H41" s="11">
        <f>IF(SUM(E21:E35)&lt;0,0,SUM(E21:E35))</f>
        <v>184002.17628536734</v>
      </c>
      <c r="I41" s="5">
        <v>0</v>
      </c>
      <c r="J41" s="11">
        <f>IF(((H41-I41)*$B$13)&gt;0,(H41-I41)*$B$13,0)</f>
        <v>11040.13057712204</v>
      </c>
      <c r="K41" s="43">
        <f>H41-I41+J41</f>
        <v>195042.30686248938</v>
      </c>
      <c r="L41" s="41"/>
      <c r="M41" s="41"/>
      <c r="N41" s="41"/>
    </row>
    <row r="42" spans="2:14" x14ac:dyDescent="0.2">
      <c r="B42" s="30">
        <f>B22</f>
        <v>2</v>
      </c>
      <c r="C42" s="25">
        <f>IF(E41&lt;0,0,E41)</f>
        <v>165601.9586568306</v>
      </c>
      <c r="D42" s="25">
        <f>IF($B42&lt;=$B$15,$D$41,0)</f>
        <v>18400.217628536735</v>
      </c>
      <c r="E42" s="25">
        <f>C42-D42</f>
        <v>147201.74102829385</v>
      </c>
      <c r="F42" s="5"/>
      <c r="G42" s="24">
        <f>B22</f>
        <v>2</v>
      </c>
      <c r="H42" s="11">
        <f>IF(K41&lt;0,0,K41)</f>
        <v>195042.30686248938</v>
      </c>
      <c r="I42" s="24">
        <f t="shared" ref="I42:I54" si="4">IF(G42&lt;=($B$15+1),$B$14,0)</f>
        <v>25000</v>
      </c>
      <c r="J42" s="11">
        <f t="shared" ref="J42:J56" si="5">IF(((H42-I42)*$B$13)&gt;0,(H42-I42)*$B$13,0)</f>
        <v>10202.538411749363</v>
      </c>
      <c r="K42" s="43">
        <f>H42-I42+J42</f>
        <v>180244.84527423873</v>
      </c>
      <c r="L42" s="41"/>
      <c r="M42" s="41"/>
      <c r="N42" s="41"/>
    </row>
    <row r="43" spans="2:14" x14ac:dyDescent="0.2">
      <c r="B43" s="30">
        <f>B23</f>
        <v>3</v>
      </c>
      <c r="C43" s="25">
        <f t="shared" ref="C43:C55" si="6">IF(E42&lt;0,0,E42)</f>
        <v>147201.74102829385</v>
      </c>
      <c r="D43" s="25">
        <f t="shared" ref="D43:D55" si="7">IF($B43&lt;=$B$15,$D$41,0)</f>
        <v>18400.217628536735</v>
      </c>
      <c r="E43" s="25">
        <f t="shared" ref="E43:E55" si="8">C43-D43</f>
        <v>128801.52339975712</v>
      </c>
      <c r="F43" s="5"/>
      <c r="G43" s="24">
        <f>B23</f>
        <v>3</v>
      </c>
      <c r="H43" s="11">
        <f t="shared" ref="H43:H55" si="9">IF(K42&lt;0,0,K42)</f>
        <v>180244.84527423873</v>
      </c>
      <c r="I43" s="24">
        <f t="shared" si="4"/>
        <v>25000</v>
      </c>
      <c r="J43" s="11">
        <f t="shared" si="5"/>
        <v>9314.6907164543227</v>
      </c>
      <c r="K43" s="43">
        <f t="shared" ref="K43:K55" si="10">H43-I43+J43</f>
        <v>164559.53599069305</v>
      </c>
      <c r="L43" s="41"/>
      <c r="M43" s="41"/>
      <c r="N43" s="41"/>
    </row>
    <row r="44" spans="2:14" x14ac:dyDescent="0.2">
      <c r="B44" s="30">
        <f>B24</f>
        <v>4</v>
      </c>
      <c r="C44" s="25">
        <f t="shared" si="6"/>
        <v>128801.52339975712</v>
      </c>
      <c r="D44" s="25">
        <f t="shared" si="7"/>
        <v>18400.217628536735</v>
      </c>
      <c r="E44" s="25">
        <f t="shared" si="8"/>
        <v>110401.30577122039</v>
      </c>
      <c r="F44" s="5"/>
      <c r="G44" s="24">
        <f>B24</f>
        <v>4</v>
      </c>
      <c r="H44" s="11">
        <f t="shared" si="9"/>
        <v>164559.53599069305</v>
      </c>
      <c r="I44" s="24">
        <f t="shared" si="4"/>
        <v>25000</v>
      </c>
      <c r="J44" s="11">
        <f t="shared" si="5"/>
        <v>8373.5721594415827</v>
      </c>
      <c r="K44" s="43">
        <f t="shared" si="10"/>
        <v>147933.10815013465</v>
      </c>
      <c r="L44" s="41"/>
      <c r="M44" s="41"/>
      <c r="N44" s="41"/>
    </row>
    <row r="45" spans="2:14" x14ac:dyDescent="0.2">
      <c r="B45" s="30">
        <f>B25</f>
        <v>5</v>
      </c>
      <c r="C45" s="25">
        <f t="shared" si="6"/>
        <v>110401.30577122039</v>
      </c>
      <c r="D45" s="25">
        <f t="shared" si="7"/>
        <v>18400.217628536735</v>
      </c>
      <c r="E45" s="25">
        <f t="shared" si="8"/>
        <v>92001.088142683657</v>
      </c>
      <c r="F45" s="5"/>
      <c r="G45" s="24">
        <f>B25</f>
        <v>5</v>
      </c>
      <c r="H45" s="11">
        <f t="shared" si="9"/>
        <v>147933.10815013465</v>
      </c>
      <c r="I45" s="24">
        <f t="shared" si="4"/>
        <v>25000</v>
      </c>
      <c r="J45" s="11">
        <f t="shared" si="5"/>
        <v>7375.9864890080789</v>
      </c>
      <c r="K45" s="43">
        <f t="shared" si="10"/>
        <v>130309.09463914273</v>
      </c>
      <c r="L45" s="41"/>
      <c r="M45" s="41"/>
      <c r="N45" s="41"/>
    </row>
    <row r="46" spans="2:14" x14ac:dyDescent="0.2">
      <c r="B46" s="30">
        <f>B26</f>
        <v>6</v>
      </c>
      <c r="C46" s="25">
        <f t="shared" si="6"/>
        <v>92001.088142683657</v>
      </c>
      <c r="D46" s="25">
        <f t="shared" si="7"/>
        <v>18400.217628536735</v>
      </c>
      <c r="E46" s="25">
        <f t="shared" si="8"/>
        <v>73600.870514146925</v>
      </c>
      <c r="F46" s="5"/>
      <c r="G46" s="24">
        <f>B26</f>
        <v>6</v>
      </c>
      <c r="H46" s="11">
        <f t="shared" si="9"/>
        <v>130309.09463914273</v>
      </c>
      <c r="I46" s="24">
        <f t="shared" si="4"/>
        <v>25000</v>
      </c>
      <c r="J46" s="11">
        <f t="shared" si="5"/>
        <v>6318.5456783485633</v>
      </c>
      <c r="K46" s="43">
        <f t="shared" si="10"/>
        <v>111627.64031749128</v>
      </c>
      <c r="L46" s="41"/>
      <c r="M46" s="41"/>
      <c r="N46" s="41"/>
    </row>
    <row r="47" spans="2:14" x14ac:dyDescent="0.2">
      <c r="B47" s="30">
        <f>B27</f>
        <v>7</v>
      </c>
      <c r="C47" s="25">
        <f t="shared" si="6"/>
        <v>73600.870514146925</v>
      </c>
      <c r="D47" s="25">
        <f t="shared" si="7"/>
        <v>18400.217628536735</v>
      </c>
      <c r="E47" s="25">
        <f t="shared" si="8"/>
        <v>55200.652885610194</v>
      </c>
      <c r="F47" s="5"/>
      <c r="G47" s="24">
        <f>B27</f>
        <v>7</v>
      </c>
      <c r="H47" s="11">
        <f t="shared" si="9"/>
        <v>111627.64031749128</v>
      </c>
      <c r="I47" s="24">
        <f t="shared" si="4"/>
        <v>25000</v>
      </c>
      <c r="J47" s="11">
        <f t="shared" si="5"/>
        <v>5197.6584190494768</v>
      </c>
      <c r="K47" s="43">
        <f t="shared" si="10"/>
        <v>91825.298736540761</v>
      </c>
      <c r="L47" s="41"/>
      <c r="M47" s="41"/>
      <c r="N47" s="41"/>
    </row>
    <row r="48" spans="2:14" x14ac:dyDescent="0.2">
      <c r="B48" s="30">
        <f>B28</f>
        <v>8</v>
      </c>
      <c r="C48" s="25">
        <f t="shared" si="6"/>
        <v>55200.652885610194</v>
      </c>
      <c r="D48" s="25">
        <f t="shared" si="7"/>
        <v>18400.217628536735</v>
      </c>
      <c r="E48" s="25">
        <f t="shared" si="8"/>
        <v>36800.435257073463</v>
      </c>
      <c r="F48" s="5"/>
      <c r="G48" s="24">
        <f>B28</f>
        <v>8</v>
      </c>
      <c r="H48" s="11">
        <f t="shared" si="9"/>
        <v>91825.298736540761</v>
      </c>
      <c r="I48" s="24">
        <f t="shared" si="4"/>
        <v>25000</v>
      </c>
      <c r="J48" s="11">
        <f t="shared" si="5"/>
        <v>4009.5179241924457</v>
      </c>
      <c r="K48" s="43">
        <f t="shared" si="10"/>
        <v>70834.81666073321</v>
      </c>
      <c r="L48" s="41"/>
      <c r="M48" s="41"/>
      <c r="N48" s="41"/>
    </row>
    <row r="49" spans="2:14" x14ac:dyDescent="0.2">
      <c r="B49" s="30">
        <f>B29</f>
        <v>9</v>
      </c>
      <c r="C49" s="25">
        <f t="shared" si="6"/>
        <v>36800.435257073463</v>
      </c>
      <c r="D49" s="25">
        <f t="shared" si="7"/>
        <v>18400.217628536735</v>
      </c>
      <c r="E49" s="25">
        <f t="shared" si="8"/>
        <v>18400.217628536728</v>
      </c>
      <c r="F49" s="5"/>
      <c r="G49" s="24">
        <f>B29</f>
        <v>9</v>
      </c>
      <c r="H49" s="11">
        <f t="shared" si="9"/>
        <v>70834.81666073321</v>
      </c>
      <c r="I49" s="24">
        <f t="shared" si="4"/>
        <v>25000</v>
      </c>
      <c r="J49" s="11">
        <f t="shared" si="5"/>
        <v>2750.0889996439923</v>
      </c>
      <c r="K49" s="43">
        <f t="shared" si="10"/>
        <v>48584.905660377204</v>
      </c>
      <c r="L49" s="41"/>
      <c r="M49" s="41"/>
      <c r="N49" s="41"/>
    </row>
    <row r="50" spans="2:14" x14ac:dyDescent="0.2">
      <c r="B50" s="30">
        <f>B30</f>
        <v>10</v>
      </c>
      <c r="C50" s="25">
        <f t="shared" si="6"/>
        <v>18400.217628536728</v>
      </c>
      <c r="D50" s="25">
        <f t="shared" si="7"/>
        <v>18400.217628536735</v>
      </c>
      <c r="E50" s="25">
        <f t="shared" si="8"/>
        <v>0</v>
      </c>
      <c r="F50" s="5"/>
      <c r="G50" s="24">
        <f>B30</f>
        <v>10</v>
      </c>
      <c r="H50" s="11">
        <f t="shared" si="9"/>
        <v>48584.905660377204</v>
      </c>
      <c r="I50" s="24">
        <f t="shared" si="4"/>
        <v>25000</v>
      </c>
      <c r="J50" s="11">
        <f t="shared" si="5"/>
        <v>1415.0943396226321</v>
      </c>
      <c r="K50" s="43">
        <f t="shared" si="10"/>
        <v>24999.999999999836</v>
      </c>
      <c r="L50" s="41"/>
      <c r="M50" s="41"/>
      <c r="N50" s="41"/>
    </row>
    <row r="51" spans="2:14" x14ac:dyDescent="0.2">
      <c r="B51" s="30">
        <f>B31</f>
        <v>11</v>
      </c>
      <c r="C51" s="25">
        <f t="shared" si="6"/>
        <v>0</v>
      </c>
      <c r="D51" s="25">
        <f t="shared" si="7"/>
        <v>0</v>
      </c>
      <c r="E51" s="25">
        <f t="shared" si="8"/>
        <v>0</v>
      </c>
      <c r="F51" s="5"/>
      <c r="G51" s="24">
        <f>B31</f>
        <v>11</v>
      </c>
      <c r="H51" s="11">
        <f t="shared" si="9"/>
        <v>24999.999999999836</v>
      </c>
      <c r="I51" s="24">
        <f t="shared" si="4"/>
        <v>25000</v>
      </c>
      <c r="J51" s="11">
        <f t="shared" si="5"/>
        <v>0</v>
      </c>
      <c r="K51" s="43">
        <f t="shared" si="10"/>
        <v>-1.6370904631912708E-10</v>
      </c>
      <c r="L51" s="41"/>
      <c r="M51" s="41"/>
      <c r="N51" s="41"/>
    </row>
    <row r="52" spans="2:14" x14ac:dyDescent="0.2">
      <c r="B52" s="30">
        <f>B32</f>
        <v>12</v>
      </c>
      <c r="C52" s="25">
        <f t="shared" si="6"/>
        <v>0</v>
      </c>
      <c r="D52" s="25">
        <f t="shared" si="7"/>
        <v>0</v>
      </c>
      <c r="E52" s="25">
        <f t="shared" si="8"/>
        <v>0</v>
      </c>
      <c r="F52" s="5"/>
      <c r="G52" s="24">
        <f>B32</f>
        <v>12</v>
      </c>
      <c r="H52" s="11">
        <f t="shared" si="9"/>
        <v>0</v>
      </c>
      <c r="I52" s="24">
        <f t="shared" si="4"/>
        <v>0</v>
      </c>
      <c r="J52" s="11">
        <f t="shared" si="5"/>
        <v>0</v>
      </c>
      <c r="K52" s="43">
        <f t="shared" si="10"/>
        <v>0</v>
      </c>
      <c r="L52" s="41"/>
      <c r="M52" s="41"/>
      <c r="N52" s="41"/>
    </row>
    <row r="53" spans="2:14" x14ac:dyDescent="0.2">
      <c r="B53" s="30">
        <f>B33</f>
        <v>13</v>
      </c>
      <c r="C53" s="25">
        <f t="shared" si="6"/>
        <v>0</v>
      </c>
      <c r="D53" s="25">
        <f t="shared" si="7"/>
        <v>0</v>
      </c>
      <c r="E53" s="25">
        <f t="shared" si="8"/>
        <v>0</v>
      </c>
      <c r="F53" s="5"/>
      <c r="G53" s="24">
        <f>B33</f>
        <v>13</v>
      </c>
      <c r="H53" s="11">
        <f t="shared" si="9"/>
        <v>0</v>
      </c>
      <c r="I53" s="24">
        <f t="shared" si="4"/>
        <v>0</v>
      </c>
      <c r="J53" s="11">
        <f t="shared" si="5"/>
        <v>0</v>
      </c>
      <c r="K53" s="43">
        <f t="shared" si="10"/>
        <v>0</v>
      </c>
      <c r="L53" s="41"/>
      <c r="M53" s="41"/>
      <c r="N53" s="41"/>
    </row>
    <row r="54" spans="2:14" x14ac:dyDescent="0.2">
      <c r="B54" s="30">
        <f>B34</f>
        <v>14</v>
      </c>
      <c r="C54" s="25">
        <f t="shared" si="6"/>
        <v>0</v>
      </c>
      <c r="D54" s="25">
        <f t="shared" si="7"/>
        <v>0</v>
      </c>
      <c r="E54" s="25">
        <f t="shared" si="8"/>
        <v>0</v>
      </c>
      <c r="F54" s="5"/>
      <c r="G54" s="24">
        <f>B34</f>
        <v>14</v>
      </c>
      <c r="H54" s="11">
        <f t="shared" si="9"/>
        <v>0</v>
      </c>
      <c r="I54" s="24">
        <f t="shared" si="4"/>
        <v>0</v>
      </c>
      <c r="J54" s="11">
        <f t="shared" si="5"/>
        <v>0</v>
      </c>
      <c r="K54" s="43">
        <f t="shared" si="10"/>
        <v>0</v>
      </c>
      <c r="L54" s="41"/>
      <c r="M54" s="41"/>
      <c r="N54" s="41"/>
    </row>
    <row r="55" spans="2:14" x14ac:dyDescent="0.2">
      <c r="B55" s="30">
        <f>B35</f>
        <v>15</v>
      </c>
      <c r="C55" s="25">
        <f t="shared" si="6"/>
        <v>0</v>
      </c>
      <c r="D55" s="25">
        <f t="shared" si="7"/>
        <v>0</v>
      </c>
      <c r="E55" s="25">
        <f t="shared" si="8"/>
        <v>0</v>
      </c>
      <c r="F55" s="5"/>
      <c r="G55" s="24">
        <f>B35</f>
        <v>15</v>
      </c>
      <c r="H55" s="11">
        <f t="shared" si="9"/>
        <v>0</v>
      </c>
      <c r="I55" s="24">
        <f>IF(G55&lt;=($B$15+1),$B$14,0)</f>
        <v>0</v>
      </c>
      <c r="J55" s="11">
        <f t="shared" si="5"/>
        <v>0</v>
      </c>
      <c r="K55" s="43">
        <f t="shared" si="10"/>
        <v>0</v>
      </c>
      <c r="L55" s="41"/>
      <c r="M55" s="41"/>
      <c r="N55" s="41"/>
    </row>
    <row r="56" spans="2:14" x14ac:dyDescent="0.2">
      <c r="B56" s="30"/>
      <c r="C56" s="25"/>
      <c r="D56" s="25"/>
      <c r="E56" s="25"/>
      <c r="F56" s="5"/>
      <c r="G56" s="24">
        <v>16</v>
      </c>
      <c r="H56" s="11">
        <f t="shared" ref="H56" si="11">IF(K55&lt;0,0,K55)</f>
        <v>0</v>
      </c>
      <c r="I56" s="24">
        <f>IF(G56&lt;=($B$15+1),$B$14,0)</f>
        <v>0</v>
      </c>
      <c r="J56" s="11">
        <f t="shared" si="5"/>
        <v>0</v>
      </c>
      <c r="K56" s="43">
        <f t="shared" ref="K56" si="12">H56-I56+J56</f>
        <v>0</v>
      </c>
      <c r="L56" s="41"/>
      <c r="M56" s="41"/>
      <c r="N56" s="41"/>
    </row>
    <row r="57" spans="2:14" x14ac:dyDescent="0.2">
      <c r="B57" s="7"/>
      <c r="C57" s="8"/>
      <c r="D57" s="8"/>
      <c r="E57" s="8"/>
      <c r="F57" s="8"/>
      <c r="G57" s="8"/>
      <c r="H57" s="8"/>
      <c r="I57" s="8"/>
      <c r="J57" s="8"/>
      <c r="K57" s="9"/>
      <c r="L57" s="41"/>
      <c r="M57" s="41"/>
      <c r="N57" s="41"/>
    </row>
    <row r="58" spans="2:14" x14ac:dyDescent="0.2">
      <c r="L58" s="41"/>
      <c r="M58" s="41"/>
      <c r="N58" s="41"/>
    </row>
    <row r="59" spans="2:14" ht="26" x14ac:dyDescent="0.3">
      <c r="B59" s="18" t="s">
        <v>18</v>
      </c>
      <c r="C59" s="19"/>
      <c r="D59" s="19"/>
      <c r="E59" s="19"/>
      <c r="F59" s="19"/>
      <c r="G59" s="19"/>
      <c r="H59" s="2"/>
      <c r="I59" s="2"/>
      <c r="J59" s="2"/>
      <c r="K59" s="3"/>
      <c r="L59" s="41"/>
      <c r="M59" s="41"/>
      <c r="N59" s="41"/>
    </row>
    <row r="60" spans="2:14" x14ac:dyDescent="0.2">
      <c r="B60" s="4"/>
      <c r="C60" s="5"/>
      <c r="D60" s="5"/>
      <c r="E60" s="5"/>
      <c r="F60" s="5"/>
      <c r="G60" s="5"/>
      <c r="H60" s="5"/>
      <c r="I60" s="5"/>
      <c r="J60" s="5"/>
      <c r="K60" s="6"/>
      <c r="L60" s="41"/>
      <c r="M60" s="41"/>
      <c r="N60" s="41"/>
    </row>
    <row r="61" spans="2:14" ht="34" x14ac:dyDescent="0.2">
      <c r="B61" s="47" t="s">
        <v>7</v>
      </c>
      <c r="C61" s="48" t="s">
        <v>20</v>
      </c>
      <c r="D61" s="48" t="s">
        <v>19</v>
      </c>
      <c r="E61" s="48" t="s">
        <v>21</v>
      </c>
      <c r="F61" s="48" t="s">
        <v>22</v>
      </c>
      <c r="G61" s="48" t="s">
        <v>23</v>
      </c>
      <c r="H61" s="48" t="s">
        <v>24</v>
      </c>
      <c r="I61" s="48" t="s">
        <v>27</v>
      </c>
      <c r="J61" s="27"/>
      <c r="K61" s="6"/>
      <c r="L61" s="41"/>
      <c r="M61" s="41"/>
      <c r="N61" s="41"/>
    </row>
    <row r="62" spans="2:14" x14ac:dyDescent="0.2">
      <c r="B62" s="44" t="s">
        <v>28</v>
      </c>
      <c r="C62" s="45">
        <f>C41</f>
        <v>184002.17628536734</v>
      </c>
      <c r="D62" s="46"/>
      <c r="E62" s="46"/>
      <c r="F62" s="45">
        <f>H41*-1</f>
        <v>-184002.17628536734</v>
      </c>
      <c r="G62" s="46"/>
      <c r="H62" s="46"/>
      <c r="I62" s="35">
        <f>SUM(C62:H62)</f>
        <v>0</v>
      </c>
      <c r="J62" s="27"/>
      <c r="K62" s="6"/>
      <c r="L62" s="41"/>
      <c r="M62" s="41"/>
      <c r="N62" s="41"/>
    </row>
    <row r="63" spans="2:14" x14ac:dyDescent="0.2">
      <c r="B63" s="30">
        <f>B21</f>
        <v>1</v>
      </c>
      <c r="C63" s="11"/>
      <c r="D63" s="11">
        <f>D41</f>
        <v>18400.217628536735</v>
      </c>
      <c r="E63" s="11">
        <f>D63*-1</f>
        <v>-18400.217628536735</v>
      </c>
      <c r="F63" s="11">
        <f>I41-J41</f>
        <v>-11040.13057712204</v>
      </c>
      <c r="G63" s="11">
        <f>J41</f>
        <v>11040.13057712204</v>
      </c>
      <c r="H63" s="11">
        <f>I41*-1</f>
        <v>0</v>
      </c>
      <c r="I63" s="25">
        <f>SUM(C63:H63)</f>
        <v>0</v>
      </c>
      <c r="J63" s="27"/>
      <c r="K63" s="6"/>
      <c r="L63" s="41"/>
      <c r="M63" s="41"/>
      <c r="N63" s="41"/>
    </row>
    <row r="64" spans="2:14" x14ac:dyDescent="0.2">
      <c r="B64" s="30">
        <f>B22</f>
        <v>2</v>
      </c>
      <c r="C64" s="11"/>
      <c r="D64" s="11">
        <f>D42</f>
        <v>18400.217628536735</v>
      </c>
      <c r="E64" s="11">
        <f>D64*-1</f>
        <v>-18400.217628536735</v>
      </c>
      <c r="F64" s="11">
        <f>I42-J42</f>
        <v>14797.461588250637</v>
      </c>
      <c r="G64" s="11">
        <f>J42</f>
        <v>10202.538411749363</v>
      </c>
      <c r="H64" s="11">
        <f>I42*-1</f>
        <v>-25000</v>
      </c>
      <c r="I64" s="25">
        <f>SUM(C64:H64)</f>
        <v>0</v>
      </c>
      <c r="J64" s="27"/>
      <c r="K64" s="6"/>
      <c r="L64" s="41"/>
      <c r="M64" s="41"/>
      <c r="N64" s="41"/>
    </row>
    <row r="65" spans="2:14" x14ac:dyDescent="0.2">
      <c r="B65" s="30">
        <f>B23</f>
        <v>3</v>
      </c>
      <c r="C65" s="11"/>
      <c r="D65" s="11">
        <f>D43</f>
        <v>18400.217628536735</v>
      </c>
      <c r="E65" s="11">
        <f t="shared" ref="E65:E78" si="13">D65*-1</f>
        <v>-18400.217628536735</v>
      </c>
      <c r="F65" s="11">
        <f>I43-J43</f>
        <v>15685.309283545677</v>
      </c>
      <c r="G65" s="11">
        <f>J43</f>
        <v>9314.6907164543227</v>
      </c>
      <c r="H65" s="11">
        <f>I43*-1</f>
        <v>-25000</v>
      </c>
      <c r="I65" s="25">
        <f>SUM(C65:H65)</f>
        <v>0</v>
      </c>
      <c r="J65" s="27"/>
      <c r="K65" s="6"/>
      <c r="L65" s="41"/>
      <c r="M65" s="41"/>
      <c r="N65" s="41"/>
    </row>
    <row r="66" spans="2:14" x14ac:dyDescent="0.2">
      <c r="B66" s="30">
        <f>B24</f>
        <v>4</v>
      </c>
      <c r="C66" s="11"/>
      <c r="D66" s="11">
        <f>D44</f>
        <v>18400.217628536735</v>
      </c>
      <c r="E66" s="11">
        <f t="shared" si="13"/>
        <v>-18400.217628536735</v>
      </c>
      <c r="F66" s="11">
        <f>I44-J44</f>
        <v>16626.427840558419</v>
      </c>
      <c r="G66" s="11">
        <f>J44</f>
        <v>8373.5721594415827</v>
      </c>
      <c r="H66" s="11">
        <f>I44*-1</f>
        <v>-25000</v>
      </c>
      <c r="I66" s="25">
        <f>SUM(C66:H66)</f>
        <v>0</v>
      </c>
      <c r="J66" s="27"/>
      <c r="K66" s="6"/>
      <c r="L66" s="41"/>
      <c r="M66" s="41"/>
      <c r="N66" s="41"/>
    </row>
    <row r="67" spans="2:14" x14ac:dyDescent="0.2">
      <c r="B67" s="30">
        <f>B25</f>
        <v>5</v>
      </c>
      <c r="C67" s="11"/>
      <c r="D67" s="11">
        <f>D45</f>
        <v>18400.217628536735</v>
      </c>
      <c r="E67" s="11">
        <f t="shared" si="13"/>
        <v>-18400.217628536735</v>
      </c>
      <c r="F67" s="11">
        <f>I45-J45</f>
        <v>17624.013510991921</v>
      </c>
      <c r="G67" s="11">
        <f>J45</f>
        <v>7375.9864890080789</v>
      </c>
      <c r="H67" s="11">
        <f>I45*-1</f>
        <v>-25000</v>
      </c>
      <c r="I67" s="25">
        <f>SUM(C67:H67)</f>
        <v>0</v>
      </c>
      <c r="J67" s="27"/>
      <c r="K67" s="6"/>
      <c r="L67" s="41"/>
      <c r="M67" s="41"/>
      <c r="N67" s="41"/>
    </row>
    <row r="68" spans="2:14" x14ac:dyDescent="0.2">
      <c r="B68" s="30">
        <f>B26</f>
        <v>6</v>
      </c>
      <c r="C68" s="11"/>
      <c r="D68" s="11">
        <f>D46</f>
        <v>18400.217628536735</v>
      </c>
      <c r="E68" s="11">
        <f t="shared" si="13"/>
        <v>-18400.217628536735</v>
      </c>
      <c r="F68" s="11">
        <f>I46-J46</f>
        <v>18681.454321651436</v>
      </c>
      <c r="G68" s="11">
        <f>J46</f>
        <v>6318.5456783485633</v>
      </c>
      <c r="H68" s="11">
        <f>I46*-1</f>
        <v>-25000</v>
      </c>
      <c r="I68" s="25">
        <f>SUM(C68:H68)</f>
        <v>0</v>
      </c>
      <c r="J68" s="27"/>
      <c r="K68" s="6"/>
      <c r="L68" s="41"/>
      <c r="M68" s="41"/>
      <c r="N68" s="41"/>
    </row>
    <row r="69" spans="2:14" x14ac:dyDescent="0.2">
      <c r="B69" s="30">
        <f>B27</f>
        <v>7</v>
      </c>
      <c r="C69" s="11"/>
      <c r="D69" s="11">
        <f>D47</f>
        <v>18400.217628536735</v>
      </c>
      <c r="E69" s="11">
        <f t="shared" si="13"/>
        <v>-18400.217628536735</v>
      </c>
      <c r="F69" s="11">
        <f>I47-J47</f>
        <v>19802.341580950524</v>
      </c>
      <c r="G69" s="11">
        <f>J47</f>
        <v>5197.6584190494768</v>
      </c>
      <c r="H69" s="11">
        <f>I47*-1</f>
        <v>-25000</v>
      </c>
      <c r="I69" s="25">
        <f>SUM(C69:H69)</f>
        <v>0</v>
      </c>
      <c r="J69" s="27"/>
      <c r="K69" s="6"/>
      <c r="L69" s="41"/>
      <c r="M69" s="41"/>
      <c r="N69" s="41"/>
    </row>
    <row r="70" spans="2:14" x14ac:dyDescent="0.2">
      <c r="B70" s="30">
        <f>B28</f>
        <v>8</v>
      </c>
      <c r="C70" s="11"/>
      <c r="D70" s="11">
        <f>D48</f>
        <v>18400.217628536735</v>
      </c>
      <c r="E70" s="11">
        <f t="shared" si="13"/>
        <v>-18400.217628536735</v>
      </c>
      <c r="F70" s="11">
        <f>I48-J48</f>
        <v>20990.482075807555</v>
      </c>
      <c r="G70" s="11">
        <f>J48</f>
        <v>4009.5179241924457</v>
      </c>
      <c r="H70" s="11">
        <f>I48*-1</f>
        <v>-25000</v>
      </c>
      <c r="I70" s="25">
        <f>SUM(C70:H70)</f>
        <v>0</v>
      </c>
      <c r="J70" s="27"/>
      <c r="K70" s="6"/>
      <c r="L70" s="41"/>
      <c r="M70" s="41"/>
      <c r="N70" s="41"/>
    </row>
    <row r="71" spans="2:14" x14ac:dyDescent="0.2">
      <c r="B71" s="30">
        <f>B29</f>
        <v>9</v>
      </c>
      <c r="C71" s="11"/>
      <c r="D71" s="11">
        <f>D49</f>
        <v>18400.217628536735</v>
      </c>
      <c r="E71" s="11">
        <f t="shared" si="13"/>
        <v>-18400.217628536735</v>
      </c>
      <c r="F71" s="11">
        <f>I49-J49</f>
        <v>22249.911000356009</v>
      </c>
      <c r="G71" s="11">
        <f>J49</f>
        <v>2750.0889996439923</v>
      </c>
      <c r="H71" s="11">
        <f>I49*-1</f>
        <v>-25000</v>
      </c>
      <c r="I71" s="25">
        <f>SUM(C71:H71)</f>
        <v>0</v>
      </c>
      <c r="J71" s="27"/>
      <c r="K71" s="6"/>
      <c r="L71" s="41"/>
      <c r="M71" s="41"/>
      <c r="N71" s="41"/>
    </row>
    <row r="72" spans="2:14" x14ac:dyDescent="0.2">
      <c r="B72" s="30">
        <f>B30</f>
        <v>10</v>
      </c>
      <c r="C72" s="11"/>
      <c r="D72" s="11">
        <f>D50</f>
        <v>18400.217628536735</v>
      </c>
      <c r="E72" s="11">
        <f t="shared" si="13"/>
        <v>-18400.217628536735</v>
      </c>
      <c r="F72" s="11">
        <f>I50-J50</f>
        <v>23584.905660377368</v>
      </c>
      <c r="G72" s="11">
        <f>J50</f>
        <v>1415.0943396226321</v>
      </c>
      <c r="H72" s="11">
        <f>I50*-1</f>
        <v>-25000</v>
      </c>
      <c r="I72" s="25">
        <f>SUM(C72:H72)</f>
        <v>0</v>
      </c>
      <c r="J72" s="27"/>
      <c r="K72" s="6"/>
      <c r="L72" s="41"/>
      <c r="M72" s="41"/>
      <c r="N72" s="41"/>
    </row>
    <row r="73" spans="2:14" x14ac:dyDescent="0.2">
      <c r="B73" s="30">
        <f>B31</f>
        <v>11</v>
      </c>
      <c r="C73" s="11"/>
      <c r="D73" s="11">
        <f>D51</f>
        <v>0</v>
      </c>
      <c r="E73" s="11">
        <f t="shared" si="13"/>
        <v>0</v>
      </c>
      <c r="F73" s="11">
        <f>I51-J51</f>
        <v>25000</v>
      </c>
      <c r="G73" s="11">
        <f>J51</f>
        <v>0</v>
      </c>
      <c r="H73" s="11">
        <f>I51*-1</f>
        <v>-25000</v>
      </c>
      <c r="I73" s="25">
        <f>SUM(C73:H73)</f>
        <v>0</v>
      </c>
      <c r="J73" s="27"/>
      <c r="K73" s="6"/>
      <c r="L73" s="41"/>
      <c r="M73" s="41"/>
      <c r="N73" s="41"/>
    </row>
    <row r="74" spans="2:14" x14ac:dyDescent="0.2">
      <c r="B74" s="30">
        <f>B32</f>
        <v>12</v>
      </c>
      <c r="C74" s="11"/>
      <c r="D74" s="11">
        <f>D52</f>
        <v>0</v>
      </c>
      <c r="E74" s="11">
        <f t="shared" si="13"/>
        <v>0</v>
      </c>
      <c r="F74" s="11">
        <f>I52-J52</f>
        <v>0</v>
      </c>
      <c r="G74" s="11">
        <f>J52</f>
        <v>0</v>
      </c>
      <c r="H74" s="11">
        <f>I52*-1</f>
        <v>0</v>
      </c>
      <c r="I74" s="25">
        <f>SUM(C74:H74)</f>
        <v>0</v>
      </c>
      <c r="J74" s="27"/>
      <c r="K74" s="6"/>
      <c r="L74" s="41"/>
      <c r="M74" s="41"/>
      <c r="N74" s="41"/>
    </row>
    <row r="75" spans="2:14" x14ac:dyDescent="0.2">
      <c r="B75" s="30">
        <f>B33</f>
        <v>13</v>
      </c>
      <c r="C75" s="11"/>
      <c r="D75" s="11">
        <f>D53</f>
        <v>0</v>
      </c>
      <c r="E75" s="11">
        <f t="shared" si="13"/>
        <v>0</v>
      </c>
      <c r="F75" s="11">
        <f>I53-J53</f>
        <v>0</v>
      </c>
      <c r="G75" s="11">
        <f>J53</f>
        <v>0</v>
      </c>
      <c r="H75" s="11">
        <f>I53*-1</f>
        <v>0</v>
      </c>
      <c r="I75" s="25">
        <f>SUM(C75:H75)</f>
        <v>0</v>
      </c>
      <c r="J75" s="27"/>
      <c r="K75" s="6"/>
      <c r="L75" s="41"/>
      <c r="M75" s="41"/>
      <c r="N75" s="41"/>
    </row>
    <row r="76" spans="2:14" x14ac:dyDescent="0.2">
      <c r="B76" s="30">
        <f>B34</f>
        <v>14</v>
      </c>
      <c r="C76" s="11"/>
      <c r="D76" s="11">
        <f>D54</f>
        <v>0</v>
      </c>
      <c r="E76" s="11">
        <f t="shared" si="13"/>
        <v>0</v>
      </c>
      <c r="F76" s="11">
        <f>I54-J54</f>
        <v>0</v>
      </c>
      <c r="G76" s="11">
        <f>J54</f>
        <v>0</v>
      </c>
      <c r="H76" s="11">
        <f>I54*-1</f>
        <v>0</v>
      </c>
      <c r="I76" s="25">
        <f>SUM(C76:H76)</f>
        <v>0</v>
      </c>
      <c r="J76" s="27"/>
      <c r="K76" s="6"/>
      <c r="L76" s="41"/>
      <c r="M76" s="41"/>
      <c r="N76" s="41"/>
    </row>
    <row r="77" spans="2:14" x14ac:dyDescent="0.2">
      <c r="B77" s="30">
        <f>B35</f>
        <v>15</v>
      </c>
      <c r="C77" s="11"/>
      <c r="D77" s="11">
        <f>D55</f>
        <v>0</v>
      </c>
      <c r="E77" s="11">
        <f t="shared" si="13"/>
        <v>0</v>
      </c>
      <c r="F77" s="11">
        <f>I55-J55</f>
        <v>0</v>
      </c>
      <c r="G77" s="11">
        <f>J55</f>
        <v>0</v>
      </c>
      <c r="H77" s="11">
        <f>I55*-1</f>
        <v>0</v>
      </c>
      <c r="I77" s="25">
        <f>SUM(C77:H77)</f>
        <v>0</v>
      </c>
      <c r="J77" s="27"/>
      <c r="K77" s="6"/>
      <c r="L77" s="41"/>
      <c r="M77" s="41"/>
      <c r="N77" s="41"/>
    </row>
    <row r="78" spans="2:14" x14ac:dyDescent="0.2">
      <c r="B78" s="30">
        <v>16</v>
      </c>
      <c r="C78" s="11"/>
      <c r="D78" s="11">
        <f>D56</f>
        <v>0</v>
      </c>
      <c r="E78" s="11">
        <f t="shared" si="13"/>
        <v>0</v>
      </c>
      <c r="F78" s="11">
        <f>I56-J56</f>
        <v>0</v>
      </c>
      <c r="G78" s="11">
        <f>J56</f>
        <v>0</v>
      </c>
      <c r="H78" s="11">
        <f>I56*-1</f>
        <v>0</v>
      </c>
      <c r="I78" s="25">
        <f>SUM(C78:H78)</f>
        <v>0</v>
      </c>
      <c r="J78" s="27"/>
      <c r="K78" s="6"/>
      <c r="L78" s="41"/>
      <c r="M78" s="41"/>
      <c r="N78" s="41"/>
    </row>
    <row r="79" spans="2:14" x14ac:dyDescent="0.2">
      <c r="B79" s="36"/>
      <c r="C79" s="8"/>
      <c r="D79" s="8"/>
      <c r="E79" s="37"/>
      <c r="F79" s="37"/>
      <c r="G79" s="37"/>
      <c r="H79" s="37"/>
      <c r="I79" s="8"/>
      <c r="J79" s="37"/>
      <c r="K79" s="9"/>
      <c r="L79" s="41"/>
      <c r="M79" s="41"/>
      <c r="N79" s="41"/>
    </row>
  </sheetData>
  <mergeCells count="3">
    <mergeCell ref="B11:G11"/>
    <mergeCell ref="B18:G18"/>
    <mergeCell ref="B59:G59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2020-10-23T10:18:01Z</dcterms:modified>
</cp:coreProperties>
</file>